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shiyama_ex\Desktop\"/>
    </mc:Choice>
  </mc:AlternateContent>
  <bookViews>
    <workbookView xWindow="0" yWindow="0" windowWidth="24000" windowHeight="9750"/>
  </bookViews>
  <sheets>
    <sheet name="納税予測" sheetId="1" r:id="rId1"/>
    <sheet name="損益予測" sheetId="2" r:id="rId2"/>
  </sheets>
  <definedNames>
    <definedName name="AS2DocOpenMode" hidden="1">"AS2DocumentEdit"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E25" i="1" s="1"/>
  <c r="F25" i="1" s="1"/>
  <c r="H33" i="1"/>
  <c r="H29" i="1"/>
  <c r="F18" i="1"/>
  <c r="F17" i="1"/>
  <c r="F29" i="1" l="1"/>
  <c r="E34" i="1"/>
  <c r="E33" i="1"/>
  <c r="E13" i="1"/>
  <c r="F13" i="1" s="1"/>
  <c r="H13" i="1" s="1"/>
  <c r="E36" i="1" l="1"/>
  <c r="E29" i="1"/>
  <c r="D24" i="2"/>
  <c r="F24" i="2"/>
  <c r="G24" i="2"/>
  <c r="H24" i="2"/>
  <c r="I24" i="2"/>
  <c r="J24" i="2"/>
  <c r="L24" i="2"/>
  <c r="M24" i="2"/>
  <c r="C24" i="2"/>
  <c r="C8" i="2"/>
  <c r="D8" i="2"/>
  <c r="E8" i="2"/>
  <c r="E24" i="2" s="1"/>
  <c r="F8" i="2"/>
  <c r="G8" i="2"/>
  <c r="H8" i="2"/>
  <c r="I8" i="2"/>
  <c r="J8" i="2"/>
  <c r="K8" i="2"/>
  <c r="K24" i="2" s="1"/>
  <c r="L8" i="2"/>
  <c r="M8" i="2"/>
  <c r="N8" i="2"/>
  <c r="N24" i="2" s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5" i="2"/>
  <c r="E10" i="1" s="1"/>
  <c r="F10" i="1" s="1"/>
  <c r="H10" i="1" s="1"/>
  <c r="O24" i="2" l="1"/>
  <c r="O8" i="2"/>
  <c r="E11" i="1" s="1"/>
  <c r="E12" i="1" l="1"/>
  <c r="F11" i="1"/>
  <c r="H11" i="1" s="1"/>
  <c r="E14" i="1" l="1"/>
  <c r="F12" i="1"/>
  <c r="F14" i="1" l="1"/>
  <c r="H32" i="1" s="1"/>
  <c r="H35" i="1" s="1"/>
  <c r="H38" i="1" s="1"/>
  <c r="C6" i="1" s="1"/>
  <c r="H12" i="1"/>
  <c r="E32" i="1"/>
  <c r="E35" i="1" s="1"/>
  <c r="F32" i="1"/>
  <c r="F35" i="1" s="1"/>
  <c r="F38" i="1" s="1"/>
  <c r="C5" i="1" s="1"/>
  <c r="E38" i="1" l="1"/>
  <c r="C4" i="1" s="1"/>
  <c r="C7" i="1" s="1"/>
  <c r="H14" i="1"/>
  <c r="H39" i="1" l="1"/>
</calcChain>
</file>

<file path=xl/sharedStrings.xml><?xml version="1.0" encoding="utf-8"?>
<sst xmlns="http://schemas.openxmlformats.org/spreadsheetml/2006/main" count="160" uniqueCount="118">
  <si>
    <t>個人事業主の納税予測</t>
    <rPh sb="0" eb="2">
      <t>コジン</t>
    </rPh>
    <rPh sb="2" eb="5">
      <t>ジギョウヌシ</t>
    </rPh>
    <rPh sb="6" eb="8">
      <t>ノウゼイ</t>
    </rPh>
    <rPh sb="8" eb="10">
      <t>ヨソク</t>
    </rPh>
    <phoneticPr fontId="2"/>
  </si>
  <si>
    <t>項目</t>
    <rPh sb="0" eb="2">
      <t>コウモク</t>
    </rPh>
    <phoneticPr fontId="2"/>
  </si>
  <si>
    <t>売上高</t>
    <rPh sb="0" eb="2">
      <t>ウリアゲ</t>
    </rPh>
    <rPh sb="2" eb="3">
      <t>タカ</t>
    </rPh>
    <phoneticPr fontId="2"/>
  </si>
  <si>
    <t>経費</t>
    <rPh sb="0" eb="2">
      <t>ケイヒ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</si>
  <si>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</si>
  <si>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</si>
  <si>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</si>
  <si>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</si>
  <si>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</si>
  <si>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</si>
  <si>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</si>
  <si>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</si>
  <si>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</si>
  <si>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</si>
  <si>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</si>
  <si>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</si>
  <si>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</si>
  <si>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水道光熱費</t>
    <rPh sb="0" eb="2">
      <t>スイドウ</t>
    </rPh>
    <rPh sb="2" eb="5">
      <t>コウネツヒ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</si>
  <si>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</si>
  <si>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</si>
  <si>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広告宣伝費</t>
    <rPh sb="0" eb="2">
      <t>コウコク</t>
    </rPh>
    <rPh sb="2" eb="5">
      <t>センデンヒ</t>
    </rPh>
    <phoneticPr fontId="2"/>
  </si>
  <si>
    <t>交際費</t>
    <rPh sb="0" eb="2">
      <t>コウサイ</t>
    </rPh>
    <rPh sb="2" eb="3">
      <t>ヒ</t>
    </rPh>
    <phoneticPr fontId="2"/>
  </si>
  <si>
    <t>荷造運賃</t>
    <rPh sb="0" eb="1">
      <t>ニ</t>
    </rPh>
    <rPh sb="1" eb="2">
      <t>ツク</t>
    </rPh>
    <rPh sb="2" eb="4">
      <t>ウンチン</t>
    </rPh>
    <phoneticPr fontId="2"/>
  </si>
  <si>
    <t>保険料</t>
    <rPh sb="0" eb="2">
      <t>ホケン</t>
    </rPh>
    <rPh sb="2" eb="3">
      <t>リョウ</t>
    </rPh>
    <phoneticPr fontId="2"/>
  </si>
  <si>
    <t>修繕費</t>
    <rPh sb="0" eb="3">
      <t>シュウゼンヒ</t>
    </rPh>
    <phoneticPr fontId="2"/>
  </si>
  <si>
    <t>消耗品費</t>
    <rPh sb="0" eb="3">
      <t>ショウモウヒン</t>
    </rPh>
    <rPh sb="3" eb="4">
      <t>ヒ</t>
    </rPh>
    <phoneticPr fontId="2"/>
  </si>
  <si>
    <t>地代家賃</t>
    <rPh sb="0" eb="2">
      <t>チダイ</t>
    </rPh>
    <rPh sb="2" eb="4">
      <t>ヤチン</t>
    </rPh>
    <phoneticPr fontId="2"/>
  </si>
  <si>
    <t>雑費</t>
    <rPh sb="0" eb="2">
      <t>ザッピ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</si>
  <si>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</si>
  <si>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売上原価（仕入）</t>
    <rPh sb="0" eb="2">
      <t>ウリアゲ</t>
    </rPh>
    <rPh sb="2" eb="4">
      <t>ゲンカ</t>
    </rPh>
    <rPh sb="5" eb="7">
      <t>シイ</t>
    </rPh>
    <phoneticPr fontId="2"/>
  </si>
  <si>
    <t>支払手数料</t>
    <rPh sb="0" eb="2">
      <t>シハラ</t>
    </rPh>
    <rPh sb="2" eb="5">
      <t>テスウリョウ</t>
    </rPh>
    <phoneticPr fontId="2"/>
  </si>
  <si>
    <t>租税公課</t>
    <rPh sb="0" eb="2">
      <t>ソゼイ</t>
    </rPh>
    <rPh sb="2" eb="4">
      <t>コウカ</t>
    </rPh>
    <phoneticPr fontId="2"/>
  </si>
  <si>
    <t>控除前の所得金額</t>
    <rPh sb="0" eb="2">
      <t>コウジョ</t>
    </rPh>
    <rPh sb="2" eb="3">
      <t>マエ</t>
    </rPh>
    <rPh sb="4" eb="6">
      <t>ショトク</t>
    </rPh>
    <rPh sb="6" eb="8">
      <t>キンガク</t>
    </rPh>
    <phoneticPr fontId="2"/>
  </si>
  <si>
    <t>単位：円</t>
    <rPh sb="0" eb="2">
      <t>タンイ</t>
    </rPh>
    <rPh sb="3" eb="4">
      <t>エン</t>
    </rPh>
    <phoneticPr fontId="2"/>
  </si>
  <si>
    <t>損益</t>
    <rPh sb="0" eb="2">
      <t>ソンエキ</t>
    </rPh>
    <phoneticPr fontId="2"/>
  </si>
  <si>
    <t>①所得金額</t>
    <rPh sb="1" eb="3">
      <t>ショトク</t>
    </rPh>
    <rPh sb="3" eb="5">
      <t>キンガク</t>
    </rPh>
    <phoneticPr fontId="2"/>
  </si>
  <si>
    <t>青色申告の特別控除</t>
    <rPh sb="0" eb="2">
      <t>アオイロ</t>
    </rPh>
    <rPh sb="2" eb="4">
      <t>シンコク</t>
    </rPh>
    <rPh sb="5" eb="7">
      <t>トクベツ</t>
    </rPh>
    <rPh sb="7" eb="9">
      <t>コウジョ</t>
    </rPh>
    <phoneticPr fontId="2"/>
  </si>
  <si>
    <t>青色申告承認申請書の提出</t>
    <rPh sb="0" eb="2">
      <t>アオイロ</t>
    </rPh>
    <rPh sb="2" eb="4">
      <t>シンコク</t>
    </rPh>
    <rPh sb="4" eb="6">
      <t>ショウニン</t>
    </rPh>
    <rPh sb="6" eb="9">
      <t>シンセイショ</t>
    </rPh>
    <rPh sb="10" eb="12">
      <t>テイシュツ</t>
    </rPh>
    <phoneticPr fontId="2"/>
  </si>
  <si>
    <t>有り</t>
  </si>
  <si>
    <t>チェック項目</t>
    <rPh sb="4" eb="6">
      <t>コウモク</t>
    </rPh>
    <phoneticPr fontId="2"/>
  </si>
  <si>
    <t>選択</t>
    <rPh sb="0" eb="2">
      <t>センタク</t>
    </rPh>
    <phoneticPr fontId="2"/>
  </si>
  <si>
    <t>②所得控除</t>
    <rPh sb="1" eb="3">
      <t>ショトク</t>
    </rPh>
    <rPh sb="3" eb="5">
      <t>コウジョ</t>
    </rPh>
    <phoneticPr fontId="2"/>
  </si>
  <si>
    <t>金額</t>
    <rPh sb="0" eb="2">
      <t>キンガク</t>
    </rPh>
    <phoneticPr fontId="2"/>
  </si>
  <si>
    <t>国民健康保険料</t>
    <rPh sb="0" eb="2">
      <t>コクミン</t>
    </rPh>
    <rPh sb="2" eb="4">
      <t>ケンコウ</t>
    </rPh>
    <rPh sb="4" eb="7">
      <t>ホケンリョウ</t>
    </rPh>
    <phoneticPr fontId="2"/>
  </si>
  <si>
    <t>国民年金保険料</t>
    <rPh sb="0" eb="2">
      <t>コクミン</t>
    </rPh>
    <rPh sb="2" eb="4">
      <t>ネンキン</t>
    </rPh>
    <rPh sb="4" eb="7">
      <t>ホケンリョウ</t>
    </rPh>
    <phoneticPr fontId="2"/>
  </si>
  <si>
    <t>小規模企業共済掛金控除</t>
    <rPh sb="0" eb="3">
      <t>ショウキボ</t>
    </rPh>
    <rPh sb="3" eb="5">
      <t>キギョウ</t>
    </rPh>
    <rPh sb="5" eb="7">
      <t>キョウサイ</t>
    </rPh>
    <rPh sb="7" eb="9">
      <t>カケキン</t>
    </rPh>
    <rPh sb="9" eb="11">
      <t>コウジョ</t>
    </rPh>
    <phoneticPr fontId="2"/>
  </si>
  <si>
    <t>生命保険料控除</t>
    <rPh sb="0" eb="2">
      <t>セイメイ</t>
    </rPh>
    <rPh sb="2" eb="5">
      <t>ホケンリョウ</t>
    </rPh>
    <rPh sb="5" eb="7">
      <t>コウジョ</t>
    </rPh>
    <phoneticPr fontId="2"/>
  </si>
  <si>
    <t>地震保険料控除</t>
    <rPh sb="0" eb="2">
      <t>ジシン</t>
    </rPh>
    <rPh sb="2" eb="5">
      <t>ホケンリョウ</t>
    </rPh>
    <rPh sb="5" eb="7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</si>
  <si>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</si>
  <si>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配偶者特別控除</t>
    <rPh sb="0" eb="3">
      <t>ハイグウシャ</t>
    </rPh>
    <rPh sb="3" eb="5">
      <t>トクベツ</t>
    </rPh>
    <rPh sb="5" eb="7">
      <t>コウジョ</t>
    </rPh>
    <phoneticPr fontId="2"/>
  </si>
  <si>
    <t>扶養控除</t>
    <rPh sb="0" eb="2">
      <t>フヨウ</t>
    </rPh>
    <rPh sb="2" eb="4">
      <t>コウジョ</t>
    </rPh>
    <phoneticPr fontId="2"/>
  </si>
  <si>
    <t>基礎控除</t>
    <rPh sb="0" eb="2">
      <t>キソ</t>
    </rPh>
    <rPh sb="2" eb="4">
      <t>コウジョ</t>
    </rPh>
    <phoneticPr fontId="2"/>
  </si>
  <si>
    <t>寡婦控除・寡夫控除</t>
    <rPh sb="0" eb="2">
      <t>カフ</t>
    </rPh>
    <rPh sb="2" eb="4">
      <t>コウジョ</t>
    </rPh>
    <rPh sb="5" eb="7">
      <t>カフ</t>
    </rPh>
    <rPh sb="7" eb="9">
      <t>コウジョ</t>
    </rPh>
    <phoneticPr fontId="2"/>
  </si>
  <si>
    <t>障害者控除</t>
    <rPh sb="0" eb="3">
      <t>ショウガイシャ</t>
    </rPh>
    <rPh sb="3" eb="5">
      <t>コウジョ</t>
    </rPh>
    <phoneticPr fontId="2"/>
  </si>
  <si>
    <t>課税所得金額</t>
    <rPh sb="0" eb="2">
      <t>カゼイ</t>
    </rPh>
    <rPh sb="2" eb="4">
      <t>ショトク</t>
    </rPh>
    <rPh sb="4" eb="6">
      <t>キンガク</t>
    </rPh>
    <phoneticPr fontId="2"/>
  </si>
  <si>
    <t>①-②</t>
    <phoneticPr fontId="2"/>
  </si>
  <si>
    <t>所得金額合計</t>
    <rPh sb="0" eb="2">
      <t>ショトク</t>
    </rPh>
    <rPh sb="2" eb="4">
      <t>キンガク</t>
    </rPh>
    <rPh sb="4" eb="6">
      <t>ゴウケイ</t>
    </rPh>
    <phoneticPr fontId="2"/>
  </si>
  <si>
    <t>○所得税の税率</t>
    <rPh sb="1" eb="4">
      <t>ショトクゼイ</t>
    </rPh>
    <rPh sb="5" eb="7">
      <t>ゼイリツ</t>
    </rPh>
    <phoneticPr fontId="2"/>
  </si>
  <si>
    <t>課税される所得金額</t>
    <rPh sb="0" eb="2">
      <t>カゼイ</t>
    </rPh>
    <rPh sb="5" eb="7">
      <t>ショトク</t>
    </rPh>
    <rPh sb="7" eb="9">
      <t>キンガク</t>
    </rPh>
    <phoneticPr fontId="2"/>
  </si>
  <si>
    <t>税率</t>
    <rPh sb="0" eb="2">
      <t>ゼイリツ</t>
    </rPh>
    <phoneticPr fontId="2"/>
  </si>
  <si>
    <t>控除額</t>
    <rPh sb="0" eb="2">
      <t>コウジョ</t>
    </rPh>
    <rPh sb="2" eb="3">
      <t>ガク</t>
    </rPh>
    <phoneticPr fontId="2"/>
  </si>
  <si>
    <t>195万円以下</t>
    <rPh sb="3" eb="5">
      <t>マンエン</t>
    </rPh>
    <rPh sb="5" eb="7">
      <t>イカ</t>
    </rPh>
    <phoneticPr fontId="2"/>
  </si>
  <si>
    <t>330万円超695万円以下</t>
    <rPh sb="3" eb="5">
      <t>マンエン</t>
    </rPh>
    <rPh sb="5" eb="6">
      <t>コ</t>
    </rPh>
    <rPh sb="9" eb="10">
      <t>マン</t>
    </rPh>
    <rPh sb="10" eb="11">
      <t>エン</t>
    </rPh>
    <rPh sb="11" eb="13">
      <t>イカ</t>
    </rPh>
    <phoneticPr fontId="2"/>
  </si>
  <si>
    <t>195万円超330万円以下</t>
    <rPh sb="3" eb="5">
      <t>マンエン</t>
    </rPh>
    <rPh sb="5" eb="6">
      <t>チョウ</t>
    </rPh>
    <rPh sb="9" eb="10">
      <t>マン</t>
    </rPh>
    <rPh sb="10" eb="11">
      <t>エン</t>
    </rPh>
    <rPh sb="11" eb="13">
      <t>イカ</t>
    </rPh>
    <phoneticPr fontId="2"/>
  </si>
  <si>
    <t>695万円超900万円以下</t>
    <rPh sb="3" eb="5">
      <t>マンエン</t>
    </rPh>
    <rPh sb="5" eb="6">
      <t>コ</t>
    </rPh>
    <rPh sb="9" eb="10">
      <t>マン</t>
    </rPh>
    <rPh sb="10" eb="11">
      <t>エン</t>
    </rPh>
    <rPh sb="11" eb="13">
      <t>イカ</t>
    </rPh>
    <phoneticPr fontId="2"/>
  </si>
  <si>
    <t>900万円超1,800万円以下</t>
    <rPh sb="3" eb="5">
      <t>マンエン</t>
    </rPh>
    <rPh sb="5" eb="6">
      <t>コ</t>
    </rPh>
    <rPh sb="11" eb="12">
      <t>マン</t>
    </rPh>
    <rPh sb="12" eb="13">
      <t>エン</t>
    </rPh>
    <rPh sb="13" eb="15">
      <t>イカ</t>
    </rPh>
    <phoneticPr fontId="2"/>
  </si>
  <si>
    <t>4,000万円超</t>
    <rPh sb="5" eb="7">
      <t>マンエン</t>
    </rPh>
    <rPh sb="7" eb="8">
      <t>コ</t>
    </rPh>
    <phoneticPr fontId="2"/>
  </si>
  <si>
    <t>1,800万円超4,000万円以下</t>
    <rPh sb="5" eb="7">
      <t>マンエン</t>
    </rPh>
    <rPh sb="7" eb="8">
      <t>コ</t>
    </rPh>
    <rPh sb="13" eb="14">
      <t>マン</t>
    </rPh>
    <rPh sb="14" eb="15">
      <t>エン</t>
    </rPh>
    <rPh sb="15" eb="17">
      <t>イカ</t>
    </rPh>
    <phoneticPr fontId="2"/>
  </si>
  <si>
    <t>復興特別所得税</t>
    <rPh sb="0" eb="2">
      <t>フッコウ</t>
    </rPh>
    <rPh sb="2" eb="4">
      <t>トクベツ</t>
    </rPh>
    <rPh sb="4" eb="7">
      <t>ショトクゼイ</t>
    </rPh>
    <phoneticPr fontId="2"/>
  </si>
  <si>
    <t>税額控除額</t>
    <rPh sb="0" eb="2">
      <t>ゼイガク</t>
    </rPh>
    <rPh sb="2" eb="4">
      <t>コウジョ</t>
    </rPh>
    <rPh sb="4" eb="5">
      <t>ガク</t>
    </rPh>
    <phoneticPr fontId="2"/>
  </si>
  <si>
    <t>税額合計</t>
    <rPh sb="0" eb="2">
      <t>ゼイガク</t>
    </rPh>
    <rPh sb="2" eb="4">
      <t>ゴウケイ</t>
    </rPh>
    <phoneticPr fontId="2"/>
  </si>
  <si>
    <t>税引き後利益</t>
    <rPh sb="0" eb="2">
      <t>ゼイビ</t>
    </rPh>
    <rPh sb="3" eb="4">
      <t>アト</t>
    </rPh>
    <rPh sb="4" eb="6">
      <t>リエキ</t>
    </rPh>
    <phoneticPr fontId="2"/>
  </si>
  <si>
    <t>控除額</t>
    <rPh sb="0" eb="2">
      <t>コウジョ</t>
    </rPh>
    <rPh sb="2" eb="3">
      <t>ガク</t>
    </rPh>
    <phoneticPr fontId="2"/>
  </si>
  <si>
    <t>なし</t>
  </si>
  <si>
    <t>選択</t>
    <rPh sb="0" eb="2">
      <t>センタク</t>
    </rPh>
    <phoneticPr fontId="2"/>
  </si>
  <si>
    <t>税率</t>
    <rPh sb="0" eb="2">
      <t>ゼイリツ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</si>
  <si>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</si>
  <si>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</si>
  <si>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</si>
  <si>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</si>
  <si>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</si>
  <si>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</si>
  <si>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</si>
  <si>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</si>
  <si>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</si>
  <si>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事業税</t>
    <rPh sb="0" eb="3">
      <t>ジギョウゼイ</t>
    </rPh>
    <phoneticPr fontId="2"/>
  </si>
  <si>
    <t>税目</t>
    <rPh sb="0" eb="2">
      <t>ゼイモク</t>
    </rPh>
    <phoneticPr fontId="2"/>
  </si>
  <si>
    <t>納付予測額</t>
    <rPh sb="0" eb="2">
      <t>ノウフ</t>
    </rPh>
    <rPh sb="2" eb="4">
      <t>ヨソク</t>
    </rPh>
    <rPh sb="4" eb="5">
      <t>ガク</t>
    </rPh>
    <phoneticPr fontId="2"/>
  </si>
  <si>
    <t>所得税</t>
    <rPh sb="0" eb="2">
      <t>ショトク</t>
    </rPh>
    <rPh sb="2" eb="3">
      <t>ゼイ</t>
    </rPh>
    <phoneticPr fontId="2"/>
  </si>
  <si>
    <t>住民税</t>
    <rPh sb="0" eb="2">
      <t>ジュウミン</t>
    </rPh>
    <rPh sb="2" eb="3">
      <t>ゼイ</t>
    </rPh>
    <phoneticPr fontId="2"/>
  </si>
  <si>
    <t>住宅ローン控除</t>
    <rPh sb="0" eb="2">
      <t>ジュウタク</t>
    </rPh>
    <rPh sb="5" eb="7">
      <t>コウジョ</t>
    </rPh>
    <phoneticPr fontId="2"/>
  </si>
  <si>
    <t>税額</t>
    <rPh sb="0" eb="2">
      <t>ゼイガク</t>
    </rPh>
    <phoneticPr fontId="2"/>
  </si>
  <si>
    <t>事業税</t>
    <rPh sb="0" eb="3">
      <t>ジギョウゼイ</t>
    </rPh>
    <phoneticPr fontId="2"/>
  </si>
  <si>
    <t>支払合計</t>
    <rPh sb="0" eb="2">
      <t>シハラ</t>
    </rPh>
    <rPh sb="2" eb="4">
      <t>ゴウケイ</t>
    </rPh>
    <phoneticPr fontId="2"/>
  </si>
  <si>
    <t>○事業税の税率</t>
    <rPh sb="1" eb="4">
      <t>ジギョウゼイ</t>
    </rPh>
    <rPh sb="5" eb="7">
      <t>ゼイリツ</t>
    </rPh>
    <phoneticPr fontId="2"/>
  </si>
  <si>
    <t>業種</t>
    <rPh sb="0" eb="2">
      <t>ギョウシュ</t>
    </rPh>
    <phoneticPr fontId="2"/>
  </si>
  <si>
    <t>畜産業・水産業・薪炭製造業</t>
    <rPh sb="0" eb="2">
      <t>チクサン</t>
    </rPh>
    <rPh sb="2" eb="3">
      <t>ギョウ</t>
    </rPh>
    <rPh sb="4" eb="7">
      <t>スイサンギョウ</t>
    </rPh>
    <rPh sb="8" eb="9">
      <t>マキ</t>
    </rPh>
    <rPh sb="9" eb="10">
      <t>スミ</t>
    </rPh>
    <rPh sb="10" eb="13">
      <t>セイゾウギョウ</t>
    </rPh>
    <phoneticPr fontId="2"/>
  </si>
  <si>
    <t>あんま、マッサージ、指圧、はり、きゅう、柔道整復</t>
    <rPh sb="10" eb="12">
      <t>シアツ</t>
    </rPh>
    <rPh sb="20" eb="22">
      <t>ジュウドウ</t>
    </rPh>
    <rPh sb="22" eb="24">
      <t>セイフク</t>
    </rPh>
    <phoneticPr fontId="2"/>
  </si>
  <si>
    <t>②、③以外</t>
    <rPh sb="3" eb="5">
      <t>イガイ</t>
    </rPh>
    <phoneticPr fontId="2"/>
  </si>
  <si>
    <t>セルフメディケーション控除</t>
    <rPh sb="11" eb="13">
      <t>コウジョ</t>
    </rPh>
    <phoneticPr fontId="2"/>
  </si>
  <si>
    <t>○セルフメディケーション控除</t>
    <rPh sb="12" eb="14">
      <t>コウジョ</t>
    </rPh>
    <phoneticPr fontId="2"/>
  </si>
  <si>
    <t>対象医薬品の購入金額</t>
    <rPh sb="0" eb="2">
      <t>タイショウ</t>
    </rPh>
    <rPh sb="2" eb="5">
      <t>イヤクヒン</t>
    </rPh>
    <rPh sb="6" eb="8">
      <t>コウニュウ</t>
    </rPh>
    <rPh sb="8" eb="10">
      <t>キンガク</t>
    </rPh>
    <phoneticPr fontId="2"/>
  </si>
  <si>
    <t>下限額</t>
    <rPh sb="0" eb="2">
      <t>カゲン</t>
    </rPh>
    <rPh sb="2" eb="3">
      <t>ガク</t>
    </rPh>
    <phoneticPr fontId="2"/>
  </si>
  <si>
    <t>控除額</t>
    <rPh sb="0" eb="2">
      <t>コウジョ</t>
    </rPh>
    <rPh sb="2" eb="3">
      <t>ガク</t>
    </rPh>
    <phoneticPr fontId="2"/>
  </si>
  <si>
    <t>上限額</t>
    <rPh sb="0" eb="3">
      <t>ジョウゲンガク</t>
    </rPh>
    <phoneticPr fontId="2"/>
  </si>
  <si>
    <t>○青色申告特別控除</t>
    <rPh sb="1" eb="3">
      <t>アオイロ</t>
    </rPh>
    <rPh sb="3" eb="5">
      <t>シンコク</t>
    </rPh>
    <rPh sb="5" eb="7">
      <t>トクベツ</t>
    </rPh>
    <rPh sb="7" eb="9">
      <t>コウジョ</t>
    </rPh>
    <phoneticPr fontId="2"/>
  </si>
  <si>
    <t>○配偶者控除、配偶者特別控除</t>
    <rPh sb="1" eb="4">
      <t>ハイグウシャ</t>
    </rPh>
    <rPh sb="4" eb="6">
      <t>コウジョ</t>
    </rPh>
    <rPh sb="7" eb="10">
      <t>ハイグウシャ</t>
    </rPh>
    <rPh sb="10" eb="12">
      <t>トクベツ</t>
    </rPh>
    <rPh sb="12" eb="14">
      <t>コウジョ</t>
    </rPh>
    <phoneticPr fontId="2"/>
  </si>
  <si>
    <t>配偶者の年収</t>
    <rPh sb="0" eb="3">
      <t>ハイグウシャ</t>
    </rPh>
    <rPh sb="4" eb="6">
      <t>ネンシュウ</t>
    </rPh>
    <phoneticPr fontId="2"/>
  </si>
  <si>
    <t>右記金額以下</t>
    <rPh sb="0" eb="1">
      <t>ミギ</t>
    </rPh>
    <rPh sb="1" eb="2">
      <t>キ</t>
    </rPh>
    <rPh sb="2" eb="4">
      <t>キンガク</t>
    </rPh>
    <rPh sb="4" eb="6">
      <t>イカ</t>
    </rPh>
    <phoneticPr fontId="2"/>
  </si>
  <si>
    <t>右記金額未満（＋夫1,220万）</t>
    <rPh sb="0" eb="1">
      <t>ミギ</t>
    </rPh>
    <rPh sb="1" eb="2">
      <t>キ</t>
    </rPh>
    <rPh sb="2" eb="4">
      <t>キンガク</t>
    </rPh>
    <rPh sb="4" eb="6">
      <t>ミマン</t>
    </rPh>
    <rPh sb="8" eb="9">
      <t>オット</t>
    </rPh>
    <rPh sb="14" eb="15">
      <t>マン</t>
    </rPh>
    <phoneticPr fontId="2"/>
  </si>
  <si>
    <t>70歳以上</t>
    <rPh sb="2" eb="3">
      <t>サイ</t>
    </rPh>
    <rPh sb="3" eb="5">
      <t>イジョウ</t>
    </rPh>
    <phoneticPr fontId="2"/>
  </si>
  <si>
    <t>一般</t>
    <rPh sb="0" eb="2">
      <t>イッパン</t>
    </rPh>
    <phoneticPr fontId="2"/>
  </si>
  <si>
    <t>合計所得金額で変動</t>
    <rPh sb="0" eb="2">
      <t>ゴウケイ</t>
    </rPh>
    <rPh sb="2" eb="4">
      <t>ショトク</t>
    </rPh>
    <rPh sb="4" eb="6">
      <t>キンガク</t>
    </rPh>
    <rPh sb="7" eb="9">
      <t>ヘンドウ</t>
    </rPh>
    <phoneticPr fontId="2"/>
  </si>
  <si>
    <t>○障害者控除</t>
    <rPh sb="1" eb="4">
      <t>ショウガイシャ</t>
    </rPh>
    <rPh sb="4" eb="6">
      <t>コウジョ</t>
    </rPh>
    <phoneticPr fontId="2"/>
  </si>
  <si>
    <t>区分</t>
    <rPh sb="0" eb="2">
      <t>クブン</t>
    </rPh>
    <phoneticPr fontId="2"/>
  </si>
  <si>
    <t>障害者</t>
    <rPh sb="0" eb="3">
      <t>ショウガイシャ</t>
    </rPh>
    <phoneticPr fontId="2"/>
  </si>
  <si>
    <t>特別障害者</t>
    <rPh sb="0" eb="2">
      <t>トクベツ</t>
    </rPh>
    <rPh sb="2" eb="5">
      <t>ショウガイシャ</t>
    </rPh>
    <phoneticPr fontId="2"/>
  </si>
  <si>
    <t>同居特別障害者</t>
    <rPh sb="0" eb="2">
      <t>ドウキョ</t>
    </rPh>
    <rPh sb="2" eb="4">
      <t>トクベツ</t>
    </rPh>
    <rPh sb="4" eb="7">
      <t>ショウガイシャ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</si>
</sst>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\-#,##0;&quot;－&quot;"/>
    <numFmt numFmtId="177" formatCode="#,##0_);[Red]\(#,##0\)"/>
    <numFmt numFmtId="178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name val="ＭＳ ゴシック"/>
      <family val="3"/>
      <charset val="128"/>
    </font>
    <font>
      <sz val="10"/>
      <color theme="0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>
      <alignment vertical="top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177" fontId="6" fillId="2" borderId="1" xfId="2" applyNumberFormat="1" applyFont="1" applyFill="1" applyBorder="1" applyAlignment="1">
      <alignment vertical="center"/>
    </xf>
    <xf numFmtId="177" fontId="7" fillId="0" borderId="0" xfId="2" applyNumberFormat="1" applyFont="1" applyAlignment="1">
      <alignment vertical="center"/>
    </xf>
    <xf numFmtId="38" fontId="7" fillId="0" borderId="1" xfId="1" applyFont="1" applyBorder="1" applyAlignment="1">
      <alignment vertical="center"/>
    </xf>
    <xf numFmtId="177" fontId="7" fillId="0" borderId="1" xfId="2" applyNumberFormat="1" applyFont="1" applyBorder="1" applyAlignment="1">
      <alignment vertical="center"/>
    </xf>
    <xf numFmtId="177" fontId="6" fillId="3" borderId="1" xfId="2" applyNumberFormat="1" applyFont="1" applyFill="1" applyBorder="1" applyAlignment="1">
      <alignment vertical="center"/>
    </xf>
    <xf numFmtId="0" fontId="3" fillId="4" borderId="1" xfId="0" applyFont="1" applyFill="1" applyBorder="1">
      <alignment vertical="center"/>
    </xf>
    <xf numFmtId="38" fontId="3" fillId="4" borderId="1" xfId="1" applyFont="1" applyFill="1" applyBorder="1">
      <alignment vertical="center"/>
    </xf>
    <xf numFmtId="38" fontId="3" fillId="0" borderId="1" xfId="0" applyNumberFormat="1" applyFont="1" applyBorder="1">
      <alignment vertical="center"/>
    </xf>
    <xf numFmtId="9" fontId="3" fillId="0" borderId="1" xfId="0" applyNumberFormat="1" applyFont="1" applyBorder="1">
      <alignment vertical="center"/>
    </xf>
    <xf numFmtId="0" fontId="3" fillId="5" borderId="1" xfId="0" applyFont="1" applyFill="1" applyBorder="1">
      <alignment vertical="center"/>
    </xf>
    <xf numFmtId="38" fontId="3" fillId="5" borderId="1" xfId="1" applyFont="1" applyFill="1" applyBorder="1">
      <alignment vertical="center"/>
    </xf>
    <xf numFmtId="178" fontId="3" fillId="0" borderId="1" xfId="0" applyNumberFormat="1" applyFont="1" applyBorder="1">
      <alignment vertical="center"/>
    </xf>
    <xf numFmtId="0" fontId="4" fillId="2" borderId="5" xfId="0" applyFont="1" applyFill="1" applyBorder="1">
      <alignment vertical="center"/>
    </xf>
    <xf numFmtId="38" fontId="4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>
      <alignment vertical="center"/>
    </xf>
    <xf numFmtId="38" fontId="3" fillId="0" borderId="0" xfId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8" fontId="3" fillId="6" borderId="1" xfId="1" applyFont="1" applyFill="1" applyBorder="1">
      <alignment vertical="center"/>
    </xf>
    <xf numFmtId="0" fontId="3" fillId="6" borderId="1" xfId="0" applyFont="1" applyFill="1" applyBorder="1">
      <alignment vertical="center"/>
    </xf>
    <xf numFmtId="0" fontId="3" fillId="0" borderId="5" xfId="0" applyFont="1" applyBorder="1">
      <alignment vertical="center"/>
    </xf>
    <xf numFmtId="38" fontId="3" fillId="4" borderId="1" xfId="0" applyNumberFormat="1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38" fontId="3" fillId="2" borderId="1" xfId="0" applyNumberFormat="1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3" fillId="0" borderId="7" xfId="0" applyFont="1" applyBorder="1">
      <alignment vertical="center"/>
    </xf>
    <xf numFmtId="38" fontId="3" fillId="0" borderId="7" xfId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3" fillId="0" borderId="6" xfId="1" applyFont="1" applyBorder="1" applyAlignment="1">
      <alignment vertical="center"/>
    </xf>
    <xf numFmtId="0" fontId="0" fillId="0" borderId="6" xfId="0" applyBorder="1" applyAlignment="1">
      <alignment vertical="center"/>
    </xf>
    <xf numFmtId="177" fontId="7" fillId="5" borderId="1" xfId="2" applyNumberFormat="1" applyFont="1" applyFill="1" applyBorder="1" applyAlignment="1">
      <alignment vertical="center"/>
    </xf>
    <xf numFmtId="38" fontId="3" fillId="0" borderId="1" xfId="1" applyFont="1" applyFill="1" applyBorder="1">
      <alignment vertical="center"/>
    </xf>
    <xf numFmtId="0" fontId="3" fillId="0" borderId="1" xfId="0" applyFont="1" applyFill="1" applyBorder="1">
      <alignment vertical="center"/>
    </xf>
    <xf numFmtId="9" fontId="3" fillId="0" borderId="1" xfId="0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売上高・損益推移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損益予測!$B$5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損益予測!$C$7:$N$7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損益予測!$C$5:$N$5</c:f>
              <c:numCache>
                <c:formatCode>#,##0_);[Red]\(#,##0\)</c:formatCode>
                <c:ptCount val="12"/>
                <c:pt idx="0">
                  <c:v>100000</c:v>
                </c:pt>
                <c:pt idx="1">
                  <c:v>300000</c:v>
                </c:pt>
                <c:pt idx="2">
                  <c:v>100000</c:v>
                </c:pt>
                <c:pt idx="3">
                  <c:v>50000</c:v>
                </c:pt>
                <c:pt idx="4">
                  <c:v>1000000</c:v>
                </c:pt>
                <c:pt idx="5">
                  <c:v>500000</c:v>
                </c:pt>
                <c:pt idx="6">
                  <c:v>1000000</c:v>
                </c:pt>
                <c:pt idx="7">
                  <c:v>700000</c:v>
                </c:pt>
                <c:pt idx="8">
                  <c:v>1000000</c:v>
                </c:pt>
                <c:pt idx="9">
                  <c:v>1200000</c:v>
                </c:pt>
                <c:pt idx="10">
                  <c:v>1000000</c:v>
                </c:pt>
                <c:pt idx="11">
                  <c:v>1500000</c:v>
                </c:pt>
              </c:numCache>
            </c:numRef>
          </c:val>
        </c:ser>
        <c:ser>
          <c:idx val="1"/>
          <c:order val="1"/>
          <c:tx>
            <c:strRef>
              <c:f>損益予測!$B$24</c:f>
              <c:strCache>
                <c:ptCount val="1"/>
                <c:pt idx="0">
                  <c:v>損益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損益予測!$C$7:$N$7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損益予測!$C$24:$N$24</c:f>
              <c:numCache>
                <c:formatCode>#,##0_);[Red]\(#,##0\)</c:formatCode>
                <c:ptCount val="12"/>
                <c:pt idx="0">
                  <c:v>-62000</c:v>
                </c:pt>
                <c:pt idx="1">
                  <c:v>138000</c:v>
                </c:pt>
                <c:pt idx="2">
                  <c:v>-82000</c:v>
                </c:pt>
                <c:pt idx="3">
                  <c:v>-112000</c:v>
                </c:pt>
                <c:pt idx="4">
                  <c:v>838000</c:v>
                </c:pt>
                <c:pt idx="5">
                  <c:v>288000</c:v>
                </c:pt>
                <c:pt idx="6">
                  <c:v>838000</c:v>
                </c:pt>
                <c:pt idx="7">
                  <c:v>538000</c:v>
                </c:pt>
                <c:pt idx="8">
                  <c:v>683000</c:v>
                </c:pt>
                <c:pt idx="9">
                  <c:v>1038000</c:v>
                </c:pt>
                <c:pt idx="10">
                  <c:v>838000</c:v>
                </c:pt>
                <c:pt idx="11">
                  <c:v>1313000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41296"/>
        <c:axId val="462742080"/>
      </c:barChart>
      <c:catAx>
        <c:axId val="46274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742080"/>
        <c:crosses val="autoZero"/>
        <c:auto val="1"/>
        <c:lblAlgn val="ctr"/>
        <c:lblOffset val="100"/>
        <c:noMultiLvlLbl val="0"/>
      </c:catAx>
      <c:valAx>
        <c:axId val="46274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74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経費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0"/>
              <c:layout>
                <c:manualLayout>
                  <c:x val="-8.6475958181994925E-2"/>
                  <c:y val="-0.170507682326226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875109361329823E-2"/>
                      <c:h val="7.4004811898512685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損益予測!$B$9:$B$23</c:f>
              <c:strCache>
                <c:ptCount val="15"/>
                <c:pt idx="0">
                  <c:v>売上原価（仕入）</c:v>
                </c:pt>
                <c:pt idx="1">
                  <c:v>水道光熱費</c:v>
                </c:pt>
                <c:pt idx="2">
                  <c:v>旅費交通費</c:v>
                </c:pt>
                <c:pt idx="3">
                  <c:v>通信費</c:v>
                </c:pt>
                <c:pt idx="4">
                  <c:v>広告宣伝費</c:v>
                </c:pt>
                <c:pt idx="5">
                  <c:v>交際費</c:v>
                </c:pt>
                <c:pt idx="6">
                  <c:v>荷造運賃</c:v>
                </c:pt>
                <c:pt idx="7">
                  <c:v>保険料</c:v>
                </c:pt>
                <c:pt idx="8">
                  <c:v>修繕費</c:v>
                </c:pt>
                <c:pt idx="9">
                  <c:v>消耗品費</c:v>
                </c:pt>
                <c:pt idx="10">
                  <c:v>地代家賃</c:v>
                </c:pt>
                <c:pt idx="11">
                  <c:v>減価償却費</c:v>
                </c:pt>
                <c:pt idx="12">
                  <c:v>支払手数料</c:v>
                </c:pt>
                <c:pt idx="13">
                  <c:v>租税公課</c:v>
                </c:pt>
                <c:pt idx="14">
                  <c:v>雑費</c:v>
                </c:pt>
              </c:strCache>
            </c:strRef>
          </c:cat>
          <c:val>
            <c:numRef>
              <c:f>損益予測!$O$9:$O$23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120000</c:v>
                </c:pt>
                <c:pt idx="2">
                  <c:v>60000</c:v>
                </c:pt>
                <c:pt idx="3">
                  <c:v>84000</c:v>
                </c:pt>
                <c:pt idx="4">
                  <c:v>70000</c:v>
                </c:pt>
                <c:pt idx="5">
                  <c:v>100000</c:v>
                </c:pt>
                <c:pt idx="6">
                  <c:v>0</c:v>
                </c:pt>
                <c:pt idx="7">
                  <c:v>120000</c:v>
                </c:pt>
                <c:pt idx="8">
                  <c:v>70000</c:v>
                </c:pt>
                <c:pt idx="9">
                  <c:v>70000</c:v>
                </c:pt>
                <c:pt idx="10">
                  <c:v>1200000</c:v>
                </c:pt>
                <c:pt idx="11">
                  <c:v>120000</c:v>
                </c:pt>
                <c:pt idx="12">
                  <c:v>120000</c:v>
                </c:pt>
                <c:pt idx="13">
                  <c:v>0</c:v>
                </c:pt>
                <c:pt idx="14">
                  <c:v>60000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114299</xdr:rowOff>
    </xdr:from>
    <xdr:to>
      <xdr:col>8</xdr:col>
      <xdr:colOff>266700</xdr:colOff>
      <xdr:row>44</xdr:row>
      <xdr:rowOff>142874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25</xdr:row>
      <xdr:rowOff>123825</xdr:rowOff>
    </xdr:from>
    <xdr:to>
      <xdr:col>16</xdr:col>
      <xdr:colOff>333375</xdr:colOff>
      <xdr:row>45</xdr:row>
      <xdr:rowOff>85725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1"/>
  <sheetViews>
    <sheetView showGridLines="0" tabSelected="1" workbookViewId="0">
      <selection activeCell="H35" sqref="H35"/>
    </sheetView>
  </sheetViews>
  <sheetFormatPr defaultRowHeight="18.75" x14ac:dyDescent="0.15"/>
  <cols>
    <col min="1" max="1" width="9" style="1"/>
    <col min="2" max="2" width="12.25" style="1" customWidth="1"/>
    <col min="3" max="3" width="27.875" style="1" bestFit="1" customWidth="1"/>
    <col min="4" max="4" width="6.5" style="1" bestFit="1" customWidth="1"/>
    <col min="5" max="5" width="14.125" style="1" customWidth="1"/>
    <col min="6" max="6" width="11" style="1" customWidth="1"/>
    <col min="7" max="7" width="4.875" style="1" customWidth="1"/>
    <col min="8" max="8" width="10.875" style="1" bestFit="1" customWidth="1"/>
    <col min="9" max="9" width="9" style="1"/>
    <col min="10" max="10" width="5.125" style="1" customWidth="1"/>
    <col min="11" max="11" width="32.25" style="1" customWidth="1"/>
    <col min="12" max="12" width="13.25" style="1" bestFit="1" customWidth="1"/>
    <col min="13" max="13" width="10.875" style="1" bestFit="1" customWidth="1"/>
    <col min="14" max="16384" width="9" style="1"/>
  </cols>
  <sheetData>
    <row r="1" spans="2:13" ht="22.5" x14ac:dyDescent="0.15">
      <c r="B1" s="20" t="s">
        <v>0</v>
      </c>
    </row>
    <row r="2" spans="2:13" x14ac:dyDescent="0.15">
      <c r="C2" s="1" t="s">
        <v>33</v>
      </c>
    </row>
    <row r="3" spans="2:13" x14ac:dyDescent="0.15">
      <c r="B3" s="2" t="s">
        <v>86</v>
      </c>
      <c r="C3" s="2" t="s">
        <v>87</v>
      </c>
    </row>
    <row r="4" spans="2:13" x14ac:dyDescent="0.15">
      <c r="B4" s="3" t="s">
        <v>83</v>
      </c>
      <c r="C4" s="12">
        <f>E38</f>
        <v>172967.78199999995</v>
      </c>
    </row>
    <row r="5" spans="2:13" x14ac:dyDescent="0.15">
      <c r="B5" s="3" t="s">
        <v>84</v>
      </c>
      <c r="C5" s="12">
        <f>F38</f>
        <v>384721</v>
      </c>
    </row>
    <row r="6" spans="2:13" x14ac:dyDescent="0.15">
      <c r="B6" s="3" t="s">
        <v>85</v>
      </c>
      <c r="C6" s="12">
        <f>H38</f>
        <v>135300</v>
      </c>
    </row>
    <row r="7" spans="2:13" x14ac:dyDescent="0.15">
      <c r="B7" s="10" t="s">
        <v>93</v>
      </c>
      <c r="C7" s="30">
        <f>SUM(C4:C6)</f>
        <v>692988.78199999989</v>
      </c>
    </row>
    <row r="9" spans="2:13" x14ac:dyDescent="0.15">
      <c r="B9" s="2"/>
      <c r="C9" s="2" t="s">
        <v>1</v>
      </c>
      <c r="D9" s="2" t="s">
        <v>74</v>
      </c>
      <c r="E9" s="26" t="s">
        <v>88</v>
      </c>
      <c r="F9" s="26" t="s">
        <v>89</v>
      </c>
      <c r="G9" s="2" t="s">
        <v>40</v>
      </c>
      <c r="H9" s="26" t="s">
        <v>92</v>
      </c>
    </row>
    <row r="10" spans="2:13" x14ac:dyDescent="0.15">
      <c r="B10" s="43" t="s">
        <v>35</v>
      </c>
      <c r="C10" s="3" t="s">
        <v>2</v>
      </c>
      <c r="D10" s="19"/>
      <c r="E10" s="4">
        <f>損益予測!O5</f>
        <v>8450000</v>
      </c>
      <c r="F10" s="12">
        <f>E10</f>
        <v>8450000</v>
      </c>
      <c r="G10" s="32"/>
      <c r="H10" s="12">
        <f>F10</f>
        <v>8450000</v>
      </c>
    </row>
    <row r="11" spans="2:13" x14ac:dyDescent="0.15">
      <c r="B11" s="40"/>
      <c r="C11" s="3" t="s">
        <v>3</v>
      </c>
      <c r="D11" s="19"/>
      <c r="E11" s="4">
        <f>損益予測!O8</f>
        <v>2194000</v>
      </c>
      <c r="F11" s="12">
        <f t="shared" ref="F11:F12" si="0">E11</f>
        <v>2194000</v>
      </c>
      <c r="G11" s="32"/>
      <c r="H11" s="12">
        <f>F11</f>
        <v>2194000</v>
      </c>
      <c r="K11" s="1" t="s">
        <v>105</v>
      </c>
    </row>
    <row r="12" spans="2:13" x14ac:dyDescent="0.15">
      <c r="B12" s="40"/>
      <c r="C12" s="3" t="s">
        <v>32</v>
      </c>
      <c r="D12" s="19"/>
      <c r="E12" s="4">
        <f>E10-E11</f>
        <v>6256000</v>
      </c>
      <c r="F12" s="12">
        <f t="shared" si="0"/>
        <v>6256000</v>
      </c>
      <c r="G12" s="32"/>
      <c r="H12" s="12">
        <f>F12</f>
        <v>6256000</v>
      </c>
      <c r="K12" s="38" t="s">
        <v>39</v>
      </c>
      <c r="L12" s="10" t="s">
        <v>40</v>
      </c>
      <c r="M12" s="10" t="s">
        <v>60</v>
      </c>
    </row>
    <row r="13" spans="2:13" x14ac:dyDescent="0.15">
      <c r="B13" s="40"/>
      <c r="C13" s="3" t="s">
        <v>36</v>
      </c>
      <c r="D13" s="14" t="s">
        <v>38</v>
      </c>
      <c r="E13" s="4">
        <f>IF(D13="有り",M13,M14)</f>
        <v>650000</v>
      </c>
      <c r="F13" s="4">
        <f>E13</f>
        <v>650000</v>
      </c>
      <c r="G13" s="33"/>
      <c r="H13" s="12">
        <f>F13</f>
        <v>650000</v>
      </c>
      <c r="K13" s="44" t="s">
        <v>37</v>
      </c>
      <c r="L13" s="3" t="s">
        <v>38</v>
      </c>
      <c r="M13" s="4">
        <v>650000</v>
      </c>
    </row>
    <row r="14" spans="2:13" x14ac:dyDescent="0.15">
      <c r="B14" s="40"/>
      <c r="C14" s="10" t="s">
        <v>56</v>
      </c>
      <c r="D14" s="10"/>
      <c r="E14" s="11">
        <f>E12-E13</f>
        <v>5606000</v>
      </c>
      <c r="F14" s="11">
        <f>F12-F13</f>
        <v>5606000</v>
      </c>
      <c r="G14" s="11"/>
      <c r="H14" s="11">
        <f>H12+H13</f>
        <v>6906000</v>
      </c>
      <c r="K14" s="46"/>
      <c r="L14" s="3" t="s">
        <v>73</v>
      </c>
      <c r="M14" s="4">
        <v>0</v>
      </c>
    </row>
    <row r="15" spans="2:13" s="22" customFormat="1" x14ac:dyDescent="0.15">
      <c r="B15" s="23"/>
      <c r="C15" s="24"/>
      <c r="D15" s="24"/>
      <c r="E15" s="25"/>
      <c r="J15" s="1"/>
      <c r="K15" s="23"/>
      <c r="L15" s="24"/>
      <c r="M15" s="25"/>
    </row>
    <row r="16" spans="2:13" x14ac:dyDescent="0.15">
      <c r="B16" s="2"/>
      <c r="C16" s="2" t="s">
        <v>1</v>
      </c>
      <c r="D16" s="2" t="s">
        <v>40</v>
      </c>
      <c r="E16" s="26" t="s">
        <v>88</v>
      </c>
      <c r="F16" s="26" t="s">
        <v>89</v>
      </c>
      <c r="G16" s="2" t="s">
        <v>40</v>
      </c>
      <c r="H16" s="26" t="s">
        <v>92</v>
      </c>
    </row>
    <row r="17" spans="2:15" x14ac:dyDescent="0.15">
      <c r="B17" s="44" t="s">
        <v>41</v>
      </c>
      <c r="C17" s="3" t="s">
        <v>43</v>
      </c>
      <c r="D17" s="19"/>
      <c r="E17" s="15">
        <v>66600</v>
      </c>
      <c r="F17" s="50">
        <f>E17</f>
        <v>66600</v>
      </c>
      <c r="G17" s="19"/>
      <c r="H17" s="47"/>
      <c r="K17" s="1" t="s">
        <v>100</v>
      </c>
    </row>
    <row r="18" spans="2:15" x14ac:dyDescent="0.15">
      <c r="B18" s="45"/>
      <c r="C18" s="3" t="s">
        <v>44</v>
      </c>
      <c r="D18" s="19"/>
      <c r="E18" s="15">
        <v>197190</v>
      </c>
      <c r="F18" s="50">
        <f>E18</f>
        <v>197190</v>
      </c>
      <c r="G18" s="19"/>
      <c r="H18" s="48"/>
      <c r="K18" s="39" t="s">
        <v>39</v>
      </c>
      <c r="L18" s="40"/>
      <c r="M18" s="10" t="s">
        <v>42</v>
      </c>
    </row>
    <row r="19" spans="2:15" x14ac:dyDescent="0.15">
      <c r="B19" s="45"/>
      <c r="C19" s="3" t="s">
        <v>45</v>
      </c>
      <c r="D19" s="19"/>
      <c r="E19" s="15"/>
      <c r="F19" s="4"/>
      <c r="G19" s="19"/>
      <c r="H19" s="48"/>
      <c r="K19" s="29" t="s">
        <v>101</v>
      </c>
      <c r="L19" s="34"/>
      <c r="M19" s="15">
        <v>100000</v>
      </c>
    </row>
    <row r="20" spans="2:15" x14ac:dyDescent="0.15">
      <c r="B20" s="45"/>
      <c r="C20" s="28" t="s">
        <v>46</v>
      </c>
      <c r="D20" s="19"/>
      <c r="E20" s="15">
        <v>120000</v>
      </c>
      <c r="F20" s="27">
        <v>70000</v>
      </c>
      <c r="G20" s="19"/>
      <c r="H20" s="48"/>
      <c r="K20" s="29" t="s">
        <v>102</v>
      </c>
      <c r="L20" s="34"/>
      <c r="M20" s="35">
        <v>12000</v>
      </c>
    </row>
    <row r="21" spans="2:15" x14ac:dyDescent="0.15">
      <c r="B21" s="45"/>
      <c r="C21" s="28" t="s">
        <v>47</v>
      </c>
      <c r="D21" s="19"/>
      <c r="E21" s="15">
        <v>50000</v>
      </c>
      <c r="F21" s="27">
        <v>25000</v>
      </c>
      <c r="G21" s="19"/>
      <c r="H21" s="48"/>
      <c r="K21" s="29" t="s">
        <v>103</v>
      </c>
      <c r="L21" s="34"/>
      <c r="M21" s="35">
        <f>M19-M20</f>
        <v>88000</v>
      </c>
    </row>
    <row r="22" spans="2:15" x14ac:dyDescent="0.15">
      <c r="B22" s="45"/>
      <c r="C22" s="28" t="s">
        <v>48</v>
      </c>
      <c r="D22" s="19"/>
      <c r="E22" s="15">
        <v>380000</v>
      </c>
      <c r="F22" s="27">
        <v>330000</v>
      </c>
      <c r="G22" s="19"/>
      <c r="H22" s="48"/>
      <c r="K22" s="36" t="s">
        <v>104</v>
      </c>
      <c r="L22" s="37"/>
      <c r="M22" s="35">
        <v>80000</v>
      </c>
    </row>
    <row r="23" spans="2:15" x14ac:dyDescent="0.15">
      <c r="B23" s="45"/>
      <c r="C23" s="3" t="s">
        <v>49</v>
      </c>
      <c r="D23" s="19"/>
      <c r="E23" s="15"/>
      <c r="F23" s="4"/>
      <c r="G23" s="19"/>
      <c r="H23" s="48"/>
    </row>
    <row r="24" spans="2:15" x14ac:dyDescent="0.15">
      <c r="B24" s="45"/>
      <c r="C24" s="3" t="s">
        <v>52</v>
      </c>
      <c r="D24" s="19"/>
      <c r="E24" s="15"/>
      <c r="F24" s="4"/>
      <c r="G24" s="19"/>
      <c r="H24" s="48"/>
      <c r="K24" s="1" t="s">
        <v>106</v>
      </c>
    </row>
    <row r="25" spans="2:15" x14ac:dyDescent="0.15">
      <c r="B25" s="45"/>
      <c r="C25" s="3" t="s">
        <v>99</v>
      </c>
      <c r="D25" s="19"/>
      <c r="E25" s="4">
        <f>IF(M21&gt;M22,M22,M21)</f>
        <v>80000</v>
      </c>
      <c r="F25" s="4">
        <f>E25</f>
        <v>80000</v>
      </c>
      <c r="G25" s="19"/>
      <c r="H25" s="48"/>
      <c r="K25" s="39" t="s">
        <v>39</v>
      </c>
      <c r="L25" s="39" t="s">
        <v>107</v>
      </c>
      <c r="M25" s="39" t="s">
        <v>60</v>
      </c>
      <c r="N25" s="40"/>
      <c r="O25" s="21"/>
    </row>
    <row r="26" spans="2:15" x14ac:dyDescent="0.15">
      <c r="B26" s="45"/>
      <c r="C26" s="28" t="s">
        <v>53</v>
      </c>
      <c r="D26" s="19"/>
      <c r="E26" s="15"/>
      <c r="F26" s="27"/>
      <c r="G26" s="19"/>
      <c r="H26" s="48"/>
      <c r="K26" s="40"/>
      <c r="L26" s="40"/>
      <c r="M26" s="10" t="s">
        <v>111</v>
      </c>
      <c r="N26" s="10" t="s">
        <v>110</v>
      </c>
    </row>
    <row r="27" spans="2:15" x14ac:dyDescent="0.15">
      <c r="B27" s="45"/>
      <c r="C27" s="28" t="s">
        <v>50</v>
      </c>
      <c r="D27" s="19"/>
      <c r="E27" s="15">
        <v>760000</v>
      </c>
      <c r="F27" s="27">
        <v>660000</v>
      </c>
      <c r="G27" s="19"/>
      <c r="H27" s="48"/>
      <c r="K27" s="3" t="s">
        <v>108</v>
      </c>
      <c r="L27" s="4">
        <v>1030000</v>
      </c>
      <c r="M27" s="4">
        <v>380000</v>
      </c>
      <c r="N27" s="4">
        <v>480000</v>
      </c>
    </row>
    <row r="28" spans="2:15" x14ac:dyDescent="0.15">
      <c r="B28" s="45"/>
      <c r="C28" s="28" t="s">
        <v>51</v>
      </c>
      <c r="D28" s="19"/>
      <c r="E28" s="15">
        <v>380000</v>
      </c>
      <c r="F28" s="27">
        <v>330000</v>
      </c>
      <c r="G28" s="19"/>
      <c r="H28" s="4">
        <v>2900000</v>
      </c>
      <c r="K28" s="3" t="s">
        <v>109</v>
      </c>
      <c r="L28" s="4">
        <v>1410000</v>
      </c>
      <c r="M28" s="41" t="s">
        <v>112</v>
      </c>
      <c r="N28" s="42"/>
    </row>
    <row r="29" spans="2:15" x14ac:dyDescent="0.15">
      <c r="B29" s="46"/>
      <c r="C29" s="10" t="s">
        <v>16</v>
      </c>
      <c r="D29" s="10"/>
      <c r="E29" s="11">
        <f>SUM(E17:E28)</f>
        <v>2033790</v>
      </c>
      <c r="F29" s="11">
        <f>SUM(F17:F28)</f>
        <v>1758790</v>
      </c>
      <c r="G29" s="10"/>
      <c r="H29" s="11">
        <f>SUM(H17:H28)</f>
        <v>2900000</v>
      </c>
    </row>
    <row r="30" spans="2:15" x14ac:dyDescent="0.15">
      <c r="K30" s="1" t="s">
        <v>113</v>
      </c>
    </row>
    <row r="31" spans="2:15" x14ac:dyDescent="0.15">
      <c r="B31" s="2"/>
      <c r="C31" s="2" t="s">
        <v>1</v>
      </c>
      <c r="D31" s="2" t="s">
        <v>74</v>
      </c>
      <c r="E31" s="26" t="s">
        <v>88</v>
      </c>
      <c r="F31" s="26" t="s">
        <v>89</v>
      </c>
      <c r="G31" s="2" t="s">
        <v>40</v>
      </c>
      <c r="H31" s="26" t="s">
        <v>92</v>
      </c>
      <c r="K31" s="10" t="s">
        <v>114</v>
      </c>
      <c r="L31" s="10" t="s">
        <v>60</v>
      </c>
    </row>
    <row r="32" spans="2:15" x14ac:dyDescent="0.15">
      <c r="B32" s="3" t="s">
        <v>55</v>
      </c>
      <c r="C32" s="3" t="s">
        <v>54</v>
      </c>
      <c r="D32" s="19"/>
      <c r="E32" s="12">
        <f>E14-E29</f>
        <v>3572210</v>
      </c>
      <c r="F32" s="12">
        <f>E14-F29</f>
        <v>3847210</v>
      </c>
      <c r="G32" s="19"/>
      <c r="H32" s="12">
        <f>F14-H29</f>
        <v>2706000</v>
      </c>
      <c r="K32" s="3" t="s">
        <v>115</v>
      </c>
      <c r="L32" s="4">
        <v>270000</v>
      </c>
    </row>
    <row r="33" spans="2:14" x14ac:dyDescent="0.15">
      <c r="B33" s="3"/>
      <c r="C33" s="3" t="s">
        <v>75</v>
      </c>
      <c r="D33" s="14" t="s">
        <v>78</v>
      </c>
      <c r="E33" s="13">
        <f>VLOOKUP(D33,$B$42:$E$49,3,FALSE)</f>
        <v>0.2</v>
      </c>
      <c r="F33" s="13">
        <v>0.1</v>
      </c>
      <c r="G33" s="14" t="s">
        <v>76</v>
      </c>
      <c r="H33" s="13">
        <f>VLOOKUP(G33,$J$42:$L$45,3,FALSE)</f>
        <v>0.05</v>
      </c>
      <c r="K33" s="3" t="s">
        <v>116</v>
      </c>
      <c r="L33" s="4">
        <v>400000</v>
      </c>
    </row>
    <row r="34" spans="2:14" x14ac:dyDescent="0.15">
      <c r="B34" s="3"/>
      <c r="C34" s="3" t="s">
        <v>72</v>
      </c>
      <c r="D34" s="14" t="s">
        <v>78</v>
      </c>
      <c r="E34" s="12">
        <f>VLOOKUP(D34,$B$42:$E$49,4,FALSE)</f>
        <v>427500</v>
      </c>
      <c r="F34" s="12"/>
      <c r="G34" s="19"/>
      <c r="H34" s="12"/>
      <c r="K34" s="3" t="s">
        <v>117</v>
      </c>
      <c r="L34" s="4">
        <v>750000</v>
      </c>
    </row>
    <row r="35" spans="2:14" x14ac:dyDescent="0.15">
      <c r="B35" s="3"/>
      <c r="C35" s="3" t="s">
        <v>91</v>
      </c>
      <c r="D35" s="19"/>
      <c r="E35" s="12">
        <f>(E32*E33-E34)*102.1%</f>
        <v>292967.78199999995</v>
      </c>
      <c r="F35" s="12">
        <f>F32*F33</f>
        <v>384721</v>
      </c>
      <c r="G35" s="19"/>
      <c r="H35" s="12">
        <f>H32*H33</f>
        <v>135300</v>
      </c>
    </row>
    <row r="36" spans="2:14" x14ac:dyDescent="0.15">
      <c r="B36" s="3"/>
      <c r="C36" s="3" t="s">
        <v>69</v>
      </c>
      <c r="D36" s="19"/>
      <c r="E36" s="12">
        <f>E20</f>
        <v>120000</v>
      </c>
      <c r="F36" s="12"/>
      <c r="G36" s="19"/>
      <c r="H36" s="12"/>
    </row>
    <row r="37" spans="2:14" x14ac:dyDescent="0.15">
      <c r="B37" s="29"/>
      <c r="C37" s="3" t="s">
        <v>90</v>
      </c>
      <c r="D37" s="19"/>
      <c r="E37" s="12"/>
      <c r="F37" s="12"/>
      <c r="G37" s="19"/>
      <c r="H37" s="12"/>
    </row>
    <row r="38" spans="2:14" x14ac:dyDescent="0.15">
      <c r="B38" s="17"/>
      <c r="C38" s="2" t="s">
        <v>70</v>
      </c>
      <c r="D38" s="2"/>
      <c r="E38" s="18">
        <f>E35-E36-E37</f>
        <v>172967.78199999995</v>
      </c>
      <c r="F38" s="18">
        <f>F35-F36-F37</f>
        <v>384721</v>
      </c>
      <c r="G38" s="2"/>
      <c r="H38" s="18">
        <f>H35-H36-H37</f>
        <v>135300</v>
      </c>
    </row>
    <row r="39" spans="2:14" x14ac:dyDescent="0.15">
      <c r="B39" s="3"/>
      <c r="C39" s="3" t="s">
        <v>71</v>
      </c>
      <c r="D39" s="3"/>
      <c r="E39" s="3"/>
      <c r="F39" s="12"/>
      <c r="G39" s="3"/>
      <c r="H39" s="12">
        <f>H12-E38-F38-H38</f>
        <v>5563011.2180000003</v>
      </c>
    </row>
    <row r="41" spans="2:14" x14ac:dyDescent="0.15">
      <c r="B41" s="1" t="s">
        <v>57</v>
      </c>
      <c r="J41" s="1" t="s">
        <v>94</v>
      </c>
    </row>
    <row r="42" spans="2:14" x14ac:dyDescent="0.15">
      <c r="B42" s="10"/>
      <c r="C42" s="10" t="s">
        <v>58</v>
      </c>
      <c r="D42" s="10" t="s">
        <v>59</v>
      </c>
      <c r="E42" s="10" t="s">
        <v>60</v>
      </c>
      <c r="J42" s="10"/>
      <c r="K42" s="10" t="s">
        <v>95</v>
      </c>
      <c r="L42" s="10" t="s">
        <v>59</v>
      </c>
    </row>
    <row r="43" spans="2:14" x14ac:dyDescent="0.15">
      <c r="B43" s="3" t="s">
        <v>76</v>
      </c>
      <c r="C43" s="3" t="s">
        <v>61</v>
      </c>
      <c r="D43" s="13">
        <v>0.05</v>
      </c>
      <c r="E43" s="4">
        <v>0</v>
      </c>
      <c r="J43" s="3" t="s">
        <v>76</v>
      </c>
      <c r="K43" s="3" t="s">
        <v>98</v>
      </c>
      <c r="L43" s="13">
        <v>0.05</v>
      </c>
    </row>
    <row r="44" spans="2:14" x14ac:dyDescent="0.15">
      <c r="B44" s="3" t="s">
        <v>77</v>
      </c>
      <c r="C44" s="3" t="s">
        <v>63</v>
      </c>
      <c r="D44" s="13">
        <v>0.1</v>
      </c>
      <c r="E44" s="4">
        <v>97500</v>
      </c>
      <c r="J44" s="3" t="s">
        <v>77</v>
      </c>
      <c r="K44" s="3" t="s">
        <v>96</v>
      </c>
      <c r="L44" s="13">
        <v>0.04</v>
      </c>
    </row>
    <row r="45" spans="2:14" ht="32.25" customHeight="1" x14ac:dyDescent="0.15">
      <c r="B45" s="3" t="s">
        <v>78</v>
      </c>
      <c r="C45" s="3" t="s">
        <v>62</v>
      </c>
      <c r="D45" s="13">
        <v>0.2</v>
      </c>
      <c r="E45" s="4">
        <v>427500</v>
      </c>
      <c r="J45" s="3" t="s">
        <v>78</v>
      </c>
      <c r="K45" s="31" t="s">
        <v>97</v>
      </c>
      <c r="L45" s="13">
        <v>0.03</v>
      </c>
    </row>
    <row r="46" spans="2:14" x14ac:dyDescent="0.15">
      <c r="B46" s="3" t="s">
        <v>79</v>
      </c>
      <c r="C46" s="3" t="s">
        <v>64</v>
      </c>
      <c r="D46" s="13">
        <v>0.23</v>
      </c>
      <c r="E46" s="4">
        <v>636000</v>
      </c>
    </row>
    <row r="47" spans="2:14" x14ac:dyDescent="0.15">
      <c r="B47" s="3" t="s">
        <v>80</v>
      </c>
      <c r="C47" s="3" t="s">
        <v>65</v>
      </c>
      <c r="D47" s="13">
        <v>0.33</v>
      </c>
      <c r="E47" s="4">
        <v>1536000</v>
      </c>
    </row>
    <row r="48" spans="2:14" x14ac:dyDescent="0.15">
      <c r="B48" s="3" t="s">
        <v>81</v>
      </c>
      <c r="C48" s="3" t="s">
        <v>67</v>
      </c>
      <c r="D48" s="13">
        <v>0.4</v>
      </c>
      <c r="E48" s="4">
        <v>2796000</v>
      </c>
      <c r="N48" s="21"/>
    </row>
    <row r="49" spans="2:5" x14ac:dyDescent="0.15">
      <c r="B49" s="3" t="s">
        <v>82</v>
      </c>
      <c r="C49" s="51" t="s">
        <v>66</v>
      </c>
      <c r="D49" s="52">
        <v>0.45</v>
      </c>
      <c r="E49" s="50">
        <v>4796000</v>
      </c>
    </row>
    <row r="50" spans="2:5" x14ac:dyDescent="0.15">
      <c r="B50" s="21"/>
      <c r="C50" s="21"/>
      <c r="D50" s="21"/>
      <c r="E50" s="21"/>
    </row>
    <row r="51" spans="2:5" x14ac:dyDescent="0.15">
      <c r="C51" s="3" t="s">
        <v>68</v>
      </c>
      <c r="D51" s="16">
        <v>2.1000000000000001E-2</v>
      </c>
    </row>
  </sheetData>
  <mergeCells count="9">
    <mergeCell ref="M25:N25"/>
    <mergeCell ref="M28:N28"/>
    <mergeCell ref="B10:B14"/>
    <mergeCell ref="B17:B29"/>
    <mergeCell ref="H17:H27"/>
    <mergeCell ref="K18:L18"/>
    <mergeCell ref="K13:K14"/>
    <mergeCell ref="L25:L26"/>
    <mergeCell ref="K25:K26"/>
  </mergeCells>
  <phoneticPr fontId="2"/>
  <dataValidations count="1">
    <dataValidation type="list" allowBlank="1" showInputMessage="1" showErrorMessage="1" sqref="L13:L15 D13">
      <formula1>"有り,なし"</formula1>
    </dataValidation>
  </dataValidation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4"/>
  <sheetViews>
    <sheetView showGridLines="0" topLeftCell="A13" workbookViewId="0">
      <selection activeCell="R45" sqref="R45"/>
    </sheetView>
  </sheetViews>
  <sheetFormatPr defaultRowHeight="13.5" customHeight="1" x14ac:dyDescent="0.15"/>
  <cols>
    <col min="1" max="1" width="5" style="6" customWidth="1"/>
    <col min="2" max="2" width="16.125" style="6" bestFit="1" customWidth="1"/>
    <col min="3" max="14" width="9.75" style="6" bestFit="1" customWidth="1"/>
    <col min="15" max="15" width="11.625" style="6" bestFit="1" customWidth="1"/>
    <col min="16" max="16384" width="9" style="6"/>
  </cols>
  <sheetData>
    <row r="4" spans="2:15" ht="13.5" customHeight="1" x14ac:dyDescent="0.15">
      <c r="B4" s="5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spans="2:15" ht="13.5" customHeight="1" x14ac:dyDescent="0.15">
      <c r="B5" s="5" t="s">
        <v>2</v>
      </c>
      <c r="C5" s="7">
        <v>100000</v>
      </c>
      <c r="D5" s="7">
        <v>300000</v>
      </c>
      <c r="E5" s="7">
        <v>100000</v>
      </c>
      <c r="F5" s="7">
        <v>50000</v>
      </c>
      <c r="G5" s="7">
        <v>1000000</v>
      </c>
      <c r="H5" s="7">
        <v>500000</v>
      </c>
      <c r="I5" s="7">
        <v>1000000</v>
      </c>
      <c r="J5" s="7">
        <v>700000</v>
      </c>
      <c r="K5" s="7">
        <v>1000000</v>
      </c>
      <c r="L5" s="7">
        <v>1200000</v>
      </c>
      <c r="M5" s="7">
        <v>1000000</v>
      </c>
      <c r="N5" s="7">
        <v>1500000</v>
      </c>
      <c r="O5" s="49">
        <f>SUM(C5:N5)</f>
        <v>8450000</v>
      </c>
    </row>
    <row r="7" spans="2:15" ht="13.5" customHeight="1" x14ac:dyDescent="0.15">
      <c r="B7" s="5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2:15" ht="13.5" customHeight="1" x14ac:dyDescent="0.15">
      <c r="B8" s="5" t="s">
        <v>3</v>
      </c>
      <c r="C8" s="8">
        <f t="shared" ref="C8:N8" si="0">SUM(C9:C23)</f>
        <v>162000</v>
      </c>
      <c r="D8" s="8">
        <f t="shared" si="0"/>
        <v>162000</v>
      </c>
      <c r="E8" s="8">
        <f t="shared" si="0"/>
        <v>182000</v>
      </c>
      <c r="F8" s="8">
        <f t="shared" si="0"/>
        <v>162000</v>
      </c>
      <c r="G8" s="8">
        <f t="shared" si="0"/>
        <v>162000</v>
      </c>
      <c r="H8" s="8">
        <f t="shared" si="0"/>
        <v>212000</v>
      </c>
      <c r="I8" s="8">
        <f t="shared" si="0"/>
        <v>162000</v>
      </c>
      <c r="J8" s="8">
        <f t="shared" si="0"/>
        <v>162000</v>
      </c>
      <c r="K8" s="8">
        <f t="shared" si="0"/>
        <v>317000</v>
      </c>
      <c r="L8" s="8">
        <f t="shared" si="0"/>
        <v>162000</v>
      </c>
      <c r="M8" s="8">
        <f t="shared" si="0"/>
        <v>162000</v>
      </c>
      <c r="N8" s="8">
        <f t="shared" si="0"/>
        <v>187000</v>
      </c>
      <c r="O8" s="49">
        <f>SUM(O9:O23)</f>
        <v>2194000</v>
      </c>
    </row>
    <row r="9" spans="2:15" ht="13.5" customHeight="1" x14ac:dyDescent="0.15">
      <c r="B9" s="9" t="s">
        <v>29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 t="shared" ref="O9:O24" si="1">SUM(C9:N9)</f>
        <v>0</v>
      </c>
    </row>
    <row r="10" spans="2:15" ht="13.5" customHeight="1" x14ac:dyDescent="0.15">
      <c r="B10" s="9" t="s">
        <v>17</v>
      </c>
      <c r="C10" s="8">
        <v>10000</v>
      </c>
      <c r="D10" s="8">
        <v>10000</v>
      </c>
      <c r="E10" s="8">
        <v>10000</v>
      </c>
      <c r="F10" s="8">
        <v>10000</v>
      </c>
      <c r="G10" s="8">
        <v>10000</v>
      </c>
      <c r="H10" s="8">
        <v>10000</v>
      </c>
      <c r="I10" s="8">
        <v>10000</v>
      </c>
      <c r="J10" s="8">
        <v>10000</v>
      </c>
      <c r="K10" s="8">
        <v>10000</v>
      </c>
      <c r="L10" s="8">
        <v>10000</v>
      </c>
      <c r="M10" s="8">
        <v>10000</v>
      </c>
      <c r="N10" s="8">
        <v>10000</v>
      </c>
      <c r="O10" s="8">
        <f t="shared" si="1"/>
        <v>120000</v>
      </c>
    </row>
    <row r="11" spans="2:15" ht="13.5" customHeight="1" x14ac:dyDescent="0.15">
      <c r="B11" s="9" t="s">
        <v>18</v>
      </c>
      <c r="C11" s="8">
        <v>5000</v>
      </c>
      <c r="D11" s="8">
        <v>5000</v>
      </c>
      <c r="E11" s="8">
        <v>5000</v>
      </c>
      <c r="F11" s="8">
        <v>5000</v>
      </c>
      <c r="G11" s="8">
        <v>5000</v>
      </c>
      <c r="H11" s="8">
        <v>5000</v>
      </c>
      <c r="I11" s="8">
        <v>5000</v>
      </c>
      <c r="J11" s="8">
        <v>5000</v>
      </c>
      <c r="K11" s="8">
        <v>5000</v>
      </c>
      <c r="L11" s="8">
        <v>5000</v>
      </c>
      <c r="M11" s="8">
        <v>5000</v>
      </c>
      <c r="N11" s="8">
        <v>5000</v>
      </c>
      <c r="O11" s="8">
        <f t="shared" si="1"/>
        <v>60000</v>
      </c>
    </row>
    <row r="12" spans="2:15" ht="13.5" customHeight="1" x14ac:dyDescent="0.15">
      <c r="B12" s="9" t="s">
        <v>19</v>
      </c>
      <c r="C12" s="8">
        <v>7000</v>
      </c>
      <c r="D12" s="8">
        <v>7000</v>
      </c>
      <c r="E12" s="8">
        <v>7000</v>
      </c>
      <c r="F12" s="8">
        <v>7000</v>
      </c>
      <c r="G12" s="8">
        <v>7000</v>
      </c>
      <c r="H12" s="8">
        <v>7000</v>
      </c>
      <c r="I12" s="8">
        <v>7000</v>
      </c>
      <c r="J12" s="8">
        <v>7000</v>
      </c>
      <c r="K12" s="8">
        <v>7000</v>
      </c>
      <c r="L12" s="8">
        <v>7000</v>
      </c>
      <c r="M12" s="8">
        <v>7000</v>
      </c>
      <c r="N12" s="8">
        <v>7000</v>
      </c>
      <c r="O12" s="8">
        <f t="shared" si="1"/>
        <v>84000</v>
      </c>
    </row>
    <row r="13" spans="2:15" ht="13.5" customHeight="1" x14ac:dyDescent="0.15">
      <c r="B13" s="9" t="s">
        <v>20</v>
      </c>
      <c r="C13" s="8">
        <v>0</v>
      </c>
      <c r="D13" s="8">
        <v>0</v>
      </c>
      <c r="E13" s="8">
        <v>5000</v>
      </c>
      <c r="F13" s="8">
        <v>0</v>
      </c>
      <c r="G13" s="8">
        <v>0</v>
      </c>
      <c r="H13" s="8">
        <v>15000</v>
      </c>
      <c r="I13" s="8">
        <v>0</v>
      </c>
      <c r="J13" s="8">
        <v>0</v>
      </c>
      <c r="K13" s="8">
        <v>50000</v>
      </c>
      <c r="L13" s="8">
        <v>0</v>
      </c>
      <c r="M13" s="8">
        <v>0</v>
      </c>
      <c r="N13" s="8">
        <v>0</v>
      </c>
      <c r="O13" s="8">
        <f t="shared" si="1"/>
        <v>70000</v>
      </c>
    </row>
    <row r="14" spans="2:15" ht="13.5" customHeight="1" x14ac:dyDescent="0.15">
      <c r="B14" s="9" t="s">
        <v>21</v>
      </c>
      <c r="C14" s="8">
        <v>5000</v>
      </c>
      <c r="D14" s="8">
        <v>5000</v>
      </c>
      <c r="E14" s="8">
        <v>10000</v>
      </c>
      <c r="F14" s="8">
        <v>5000</v>
      </c>
      <c r="G14" s="8">
        <v>5000</v>
      </c>
      <c r="H14" s="8">
        <v>10000</v>
      </c>
      <c r="I14" s="8">
        <v>5000</v>
      </c>
      <c r="J14" s="8">
        <v>5000</v>
      </c>
      <c r="K14" s="8">
        <v>10000</v>
      </c>
      <c r="L14" s="8">
        <v>5000</v>
      </c>
      <c r="M14" s="8">
        <v>5000</v>
      </c>
      <c r="N14" s="8">
        <v>30000</v>
      </c>
      <c r="O14" s="8">
        <f t="shared" si="1"/>
        <v>100000</v>
      </c>
    </row>
    <row r="15" spans="2:15" ht="13.5" customHeight="1" x14ac:dyDescent="0.15">
      <c r="B15" s="9" t="s">
        <v>22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t="shared" si="1"/>
        <v>0</v>
      </c>
    </row>
    <row r="16" spans="2:15" ht="13.5" customHeight="1" x14ac:dyDescent="0.15">
      <c r="B16" s="9" t="s">
        <v>23</v>
      </c>
      <c r="C16" s="8">
        <v>10000</v>
      </c>
      <c r="D16" s="8">
        <v>10000</v>
      </c>
      <c r="E16" s="8">
        <v>10000</v>
      </c>
      <c r="F16" s="8">
        <v>10000</v>
      </c>
      <c r="G16" s="8">
        <v>10000</v>
      </c>
      <c r="H16" s="8">
        <v>10000</v>
      </c>
      <c r="I16" s="8">
        <v>10000</v>
      </c>
      <c r="J16" s="8">
        <v>10000</v>
      </c>
      <c r="K16" s="8">
        <v>10000</v>
      </c>
      <c r="L16" s="8">
        <v>10000</v>
      </c>
      <c r="M16" s="8">
        <v>10000</v>
      </c>
      <c r="N16" s="8">
        <v>10000</v>
      </c>
      <c r="O16" s="8">
        <f t="shared" si="1"/>
        <v>120000</v>
      </c>
    </row>
    <row r="17" spans="2:15" ht="13.5" customHeight="1" x14ac:dyDescent="0.15">
      <c r="B17" s="9" t="s">
        <v>24</v>
      </c>
      <c r="C17" s="8">
        <v>0</v>
      </c>
      <c r="D17" s="8">
        <v>0</v>
      </c>
      <c r="E17" s="8">
        <v>5000</v>
      </c>
      <c r="F17" s="8">
        <v>0</v>
      </c>
      <c r="G17" s="8">
        <v>0</v>
      </c>
      <c r="H17" s="8">
        <v>15000</v>
      </c>
      <c r="I17" s="8">
        <v>0</v>
      </c>
      <c r="J17" s="8">
        <v>0</v>
      </c>
      <c r="K17" s="8">
        <v>50000</v>
      </c>
      <c r="L17" s="8">
        <v>0</v>
      </c>
      <c r="M17" s="8">
        <v>0</v>
      </c>
      <c r="N17" s="8">
        <v>0</v>
      </c>
      <c r="O17" s="8">
        <f t="shared" si="1"/>
        <v>70000</v>
      </c>
    </row>
    <row r="18" spans="2:15" ht="13.5" customHeight="1" x14ac:dyDescent="0.15">
      <c r="B18" s="9" t="s">
        <v>25</v>
      </c>
      <c r="C18" s="8">
        <v>0</v>
      </c>
      <c r="D18" s="8">
        <v>0</v>
      </c>
      <c r="E18" s="8">
        <v>5000</v>
      </c>
      <c r="F18" s="8">
        <v>0</v>
      </c>
      <c r="G18" s="8">
        <v>0</v>
      </c>
      <c r="H18" s="8">
        <v>15000</v>
      </c>
      <c r="I18" s="8">
        <v>0</v>
      </c>
      <c r="J18" s="8">
        <v>0</v>
      </c>
      <c r="K18" s="8">
        <v>50000</v>
      </c>
      <c r="L18" s="8">
        <v>0</v>
      </c>
      <c r="M18" s="8">
        <v>0</v>
      </c>
      <c r="N18" s="8">
        <v>0</v>
      </c>
      <c r="O18" s="8">
        <f t="shared" si="1"/>
        <v>70000</v>
      </c>
    </row>
    <row r="19" spans="2:15" ht="13.5" customHeight="1" x14ac:dyDescent="0.15">
      <c r="B19" s="9" t="s">
        <v>26</v>
      </c>
      <c r="C19" s="8">
        <v>100000</v>
      </c>
      <c r="D19" s="8">
        <v>100000</v>
      </c>
      <c r="E19" s="8">
        <v>100000</v>
      </c>
      <c r="F19" s="8">
        <v>100000</v>
      </c>
      <c r="G19" s="8">
        <v>100000</v>
      </c>
      <c r="H19" s="8">
        <v>100000</v>
      </c>
      <c r="I19" s="8">
        <v>100000</v>
      </c>
      <c r="J19" s="8">
        <v>100000</v>
      </c>
      <c r="K19" s="8">
        <v>100000</v>
      </c>
      <c r="L19" s="8">
        <v>100000</v>
      </c>
      <c r="M19" s="8">
        <v>100000</v>
      </c>
      <c r="N19" s="8">
        <v>100000</v>
      </c>
      <c r="O19" s="8">
        <f t="shared" si="1"/>
        <v>1200000</v>
      </c>
    </row>
    <row r="20" spans="2:15" ht="13.5" customHeight="1" x14ac:dyDescent="0.15">
      <c r="B20" s="9" t="s">
        <v>28</v>
      </c>
      <c r="C20" s="8">
        <v>10000</v>
      </c>
      <c r="D20" s="8">
        <v>10000</v>
      </c>
      <c r="E20" s="8">
        <v>10000</v>
      </c>
      <c r="F20" s="8">
        <v>10000</v>
      </c>
      <c r="G20" s="8">
        <v>10000</v>
      </c>
      <c r="H20" s="8">
        <v>10000</v>
      </c>
      <c r="I20" s="8">
        <v>10000</v>
      </c>
      <c r="J20" s="8">
        <v>10000</v>
      </c>
      <c r="K20" s="8">
        <v>10000</v>
      </c>
      <c r="L20" s="8">
        <v>10000</v>
      </c>
      <c r="M20" s="8">
        <v>10000</v>
      </c>
      <c r="N20" s="8">
        <v>10000</v>
      </c>
      <c r="O20" s="8">
        <f t="shared" si="1"/>
        <v>120000</v>
      </c>
    </row>
    <row r="21" spans="2:15" ht="13.5" customHeight="1" x14ac:dyDescent="0.15">
      <c r="B21" s="9" t="s">
        <v>30</v>
      </c>
      <c r="C21" s="8">
        <v>10000</v>
      </c>
      <c r="D21" s="8">
        <v>10000</v>
      </c>
      <c r="E21" s="8">
        <v>10000</v>
      </c>
      <c r="F21" s="8">
        <v>10000</v>
      </c>
      <c r="G21" s="8">
        <v>10000</v>
      </c>
      <c r="H21" s="8">
        <v>10000</v>
      </c>
      <c r="I21" s="8">
        <v>10000</v>
      </c>
      <c r="J21" s="8">
        <v>10000</v>
      </c>
      <c r="K21" s="8">
        <v>10000</v>
      </c>
      <c r="L21" s="8">
        <v>10000</v>
      </c>
      <c r="M21" s="8">
        <v>10000</v>
      </c>
      <c r="N21" s="8">
        <v>10000</v>
      </c>
      <c r="O21" s="8">
        <f t="shared" si="1"/>
        <v>120000</v>
      </c>
    </row>
    <row r="22" spans="2:15" ht="13.5" customHeight="1" x14ac:dyDescent="0.15">
      <c r="B22" s="9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f t="shared" si="1"/>
        <v>0</v>
      </c>
    </row>
    <row r="23" spans="2:15" ht="13.5" customHeight="1" x14ac:dyDescent="0.15">
      <c r="B23" s="9" t="s">
        <v>27</v>
      </c>
      <c r="C23" s="8">
        <v>5000</v>
      </c>
      <c r="D23" s="8">
        <v>5000</v>
      </c>
      <c r="E23" s="8">
        <v>5000</v>
      </c>
      <c r="F23" s="8">
        <v>5000</v>
      </c>
      <c r="G23" s="8">
        <v>5000</v>
      </c>
      <c r="H23" s="8">
        <v>5000</v>
      </c>
      <c r="I23" s="8">
        <v>5000</v>
      </c>
      <c r="J23" s="8">
        <v>5000</v>
      </c>
      <c r="K23" s="8">
        <v>5000</v>
      </c>
      <c r="L23" s="8">
        <v>5000</v>
      </c>
      <c r="M23" s="8">
        <v>5000</v>
      </c>
      <c r="N23" s="8">
        <v>5000</v>
      </c>
      <c r="O23" s="8">
        <f t="shared" si="1"/>
        <v>60000</v>
      </c>
    </row>
    <row r="24" spans="2:15" ht="13.5" customHeight="1" x14ac:dyDescent="0.15">
      <c r="B24" s="5" t="s">
        <v>34</v>
      </c>
      <c r="C24" s="8">
        <f>C5-C8</f>
        <v>-62000</v>
      </c>
      <c r="D24" s="8">
        <f t="shared" ref="D24:N24" si="2">D5-D8</f>
        <v>138000</v>
      </c>
      <c r="E24" s="8">
        <f t="shared" si="2"/>
        <v>-82000</v>
      </c>
      <c r="F24" s="8">
        <f t="shared" si="2"/>
        <v>-112000</v>
      </c>
      <c r="G24" s="8">
        <f t="shared" si="2"/>
        <v>838000</v>
      </c>
      <c r="H24" s="8">
        <f t="shared" si="2"/>
        <v>288000</v>
      </c>
      <c r="I24" s="8">
        <f t="shared" si="2"/>
        <v>838000</v>
      </c>
      <c r="J24" s="8">
        <f t="shared" si="2"/>
        <v>538000</v>
      </c>
      <c r="K24" s="8">
        <f t="shared" si="2"/>
        <v>683000</v>
      </c>
      <c r="L24" s="8">
        <f t="shared" si="2"/>
        <v>1038000</v>
      </c>
      <c r="M24" s="8">
        <f t="shared" si="2"/>
        <v>838000</v>
      </c>
      <c r="N24" s="8">
        <f t="shared" si="2"/>
        <v>1313000</v>
      </c>
      <c r="O24" s="8">
        <f t="shared" si="1"/>
        <v>6256000</v>
      </c>
    </row>
  </sheetData>
  <phoneticPr fontId="2"/>
  <printOptions gridLinesSet="0"/>
  <pageMargins left="1.1811023622047245" right="1.1811023622047245" top="1.3779527559055118" bottom="0.78740157480314965" header="0.59055118110236227" footer="0.39370078740157483"/>
  <pageSetup paperSize="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納税予測</vt:lpstr>
      <vt:lpstr>損益予測</vt:lpstr>
    </vt:vector>
  </TitlesOfParts>
  <Company>DTT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z</cp:lastModifiedBy>
  <dcterms:created xsi:type="dcterms:W3CDTF">2018-01-21T08:44:37Z</dcterms:created>
  <dcterms:modified xsi:type="dcterms:W3CDTF">2018-01-21T16:38:15Z</dcterms:modified>
</cp:coreProperties>
</file>